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outube user" sheetId="1" r:id="rId4"/>
    <sheet state="visible" name="Rohit" sheetId="2" r:id="rId5"/>
  </sheets>
  <definedNames/>
  <calcPr/>
</workbook>
</file>

<file path=xl/sharedStrings.xml><?xml version="1.0" encoding="utf-8"?>
<sst xmlns="http://schemas.openxmlformats.org/spreadsheetml/2006/main" count="38" uniqueCount="30">
  <si>
    <t>Company Symbols</t>
  </si>
  <si>
    <t>Company</t>
  </si>
  <si>
    <t>Total Shares</t>
  </si>
  <si>
    <t>Purchased price/Share</t>
  </si>
  <si>
    <t>Amount total Invested</t>
  </si>
  <si>
    <t>Current Price/Share</t>
  </si>
  <si>
    <t>Current Invested Amount</t>
  </si>
  <si>
    <t>Profit in %</t>
  </si>
  <si>
    <t>Profit</t>
  </si>
  <si>
    <t>ZOMATO</t>
  </si>
  <si>
    <t>MARUTI</t>
  </si>
  <si>
    <t>M&amp;M</t>
  </si>
  <si>
    <t>PNB</t>
  </si>
  <si>
    <t>TRIDENT</t>
  </si>
  <si>
    <t>ITC</t>
  </si>
  <si>
    <t>ICICIBANK</t>
  </si>
  <si>
    <t>COALINDIA</t>
  </si>
  <si>
    <t>SBIN</t>
  </si>
  <si>
    <t>MAHLIFE</t>
  </si>
  <si>
    <t>HCLTECH</t>
  </si>
  <si>
    <t>INVESTED AMOUNT =</t>
  </si>
  <si>
    <t>CURRENT AMOUNT =</t>
  </si>
  <si>
    <t>Company symbols</t>
  </si>
  <si>
    <t>Company name</t>
  </si>
  <si>
    <t>Total shares</t>
  </si>
  <si>
    <t>Purchase price</t>
  </si>
  <si>
    <t xml:space="preserve">Invested Amount </t>
  </si>
  <si>
    <t>Current price</t>
  </si>
  <si>
    <t>TOTAL INVESTMENT</t>
  </si>
  <si>
    <t>CURRENT TOTAL INVESTMENT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</si>
</sst>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₹]#,##0.00"/>
  </numFmts>
  <fonts count="22">
    <font>
      <sz val="10.0"/>
      <color rgb="FF000000"/>
      <name val="Arial"/>
      <scheme val="minor"/>
    </font>
    <font>
      <b/>
      <sz val="11.0"/>
      <color theme="1"/>
      <name val="Calibri"/>
    </font>
    <font>
      <color theme="1"/>
      <name val="Arial"/>
    </font>
    <font>
      <sz val="11.0"/>
      <color theme="1"/>
      <name val="Inconsolata"/>
    </font>
    <font>
      <u/>
      <sz val="11.0"/>
      <color rgb="FF008000"/>
      <name val="Inconsolata"/>
    </font>
    <font>
      <u/>
      <sz val="11.0"/>
      <color rgb="FF008000"/>
      <name val="Inconsolata"/>
    </font>
    <font>
      <u/>
      <sz val="11.0"/>
      <color rgb="FF008000"/>
      <name val="Inconsolata"/>
    </font>
    <font>
      <u/>
      <sz val="11.0"/>
      <color rgb="FF008000"/>
      <name val="Inconsolata"/>
    </font>
    <font>
      <u/>
      <sz val="11.0"/>
      <color rgb="FF008000"/>
      <name val="Inconsolata"/>
    </font>
    <font>
      <b/>
      <color theme="1"/>
      <name val="Arial"/>
    </font>
    <font>
      <u/>
      <sz val="11.0"/>
      <color rgb="FF008000"/>
      <name val="Inconsolata"/>
    </font>
    <font>
      <u/>
      <sz val="11.0"/>
      <color rgb="FF008000"/>
      <name val="Inconsolata"/>
    </font>
    <font>
      <u/>
      <sz val="11.0"/>
      <color rgb="FF008000"/>
      <name val="Inconsolata"/>
    </font>
    <font>
      <u/>
      <sz val="11.0"/>
      <color rgb="FF008000"/>
      <name val="Inconsolata"/>
    </font>
    <font>
      <u/>
      <sz val="11.0"/>
      <color rgb="FF008000"/>
      <name val="Inconsolata"/>
    </font>
    <font>
      <b/>
      <sz val="12.0"/>
      <color theme="1"/>
      <name val="Calibri"/>
    </font>
    <font>
      <b/>
      <sz val="22.0"/>
      <color rgb="FFFF0000"/>
      <name val="Calibri"/>
    </font>
    <font>
      <b/>
      <sz val="22.0"/>
      <color rgb="FF70AD47"/>
      <name val="Calibri"/>
    </font>
    <font>
      <b/>
      <sz val="22.0"/>
      <color theme="1"/>
      <name val="Calibri"/>
    </font>
    <font>
      <color rgb="FFFFFFFF"/>
      <name val="Arial"/>
      <scheme val="minor"/>
    </font>
    <font>
      <color theme="1"/>
      <name val="Arial"/>
      <scheme val="minor"/>
    </font>
    <font>
      <b/>
      <sz val="13.0"/>
      <color theme="1"/>
      <name val="Arial"/>
      <scheme val="minor"/>
    </font>
  </fonts>
  <fills count="31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E5E5E5"/>
        <bgColor rgb="FFE5E5E5"/>
      </patternFill>
    </fill>
    <fill>
      <patternFill patternType="solid">
        <fgColor rgb="FFF7D9D7"/>
        <bgColor rgb="FFF7D9D7"/>
      </patternFill>
    </fill>
    <fill>
      <patternFill patternType="solid">
        <fgColor rgb="FFF7D6D3"/>
        <bgColor rgb="FFF7D6D3"/>
      </patternFill>
    </fill>
    <fill>
      <patternFill patternType="solid">
        <fgColor rgb="FFF8DDDB"/>
        <bgColor rgb="FFF8DDDB"/>
      </patternFill>
    </fill>
    <fill>
      <patternFill patternType="solid">
        <fgColor rgb="FFF0B2AC"/>
        <bgColor rgb="FFF0B2AC"/>
      </patternFill>
    </fill>
    <fill>
      <patternFill patternType="solid">
        <fgColor rgb="FFFAE9E8"/>
        <bgColor rgb="FFFAE9E8"/>
      </patternFill>
    </fill>
    <fill>
      <patternFill patternType="solid">
        <fgColor rgb="FFF6D4D1"/>
        <bgColor rgb="FFF6D4D1"/>
      </patternFill>
    </fill>
    <fill>
      <patternFill patternType="solid">
        <fgColor rgb="FFBFE5D2"/>
        <bgColor rgb="FFBFE5D2"/>
      </patternFill>
    </fill>
    <fill>
      <patternFill patternType="solid">
        <fgColor rgb="FF57BB8A"/>
        <bgColor rgb="FF57BB8A"/>
      </patternFill>
    </fill>
    <fill>
      <patternFill patternType="solid">
        <fgColor rgb="FFFDF5F4"/>
        <bgColor rgb="FFFDF5F4"/>
      </patternFill>
    </fill>
    <fill>
      <patternFill patternType="solid">
        <fgColor rgb="FFFDF9F8"/>
        <bgColor rgb="FFFDF9F8"/>
      </patternFill>
    </fill>
    <fill>
      <patternFill patternType="solid">
        <fgColor rgb="FFE67C73"/>
        <bgColor rgb="FFE67C73"/>
      </patternFill>
    </fill>
    <fill>
      <patternFill patternType="solid">
        <fgColor rgb="FFD1EDDF"/>
        <bgColor rgb="FFD1EDDF"/>
      </patternFill>
    </fill>
    <fill>
      <patternFill patternType="solid">
        <fgColor rgb="FF9FD8BC"/>
        <bgColor rgb="FF9FD8BC"/>
      </patternFill>
    </fill>
    <fill>
      <patternFill patternType="solid">
        <fgColor rgb="FFE5F5ED"/>
        <bgColor rgb="FFE5F5ED"/>
      </patternFill>
    </fill>
    <fill>
      <patternFill patternType="solid">
        <fgColor rgb="FFC2E7D5"/>
        <bgColor rgb="FFC2E7D5"/>
      </patternFill>
    </fill>
    <fill>
      <patternFill patternType="solid">
        <fgColor rgb="FFF5CDCA"/>
        <bgColor rgb="FFF5CDCA"/>
      </patternFill>
    </fill>
    <fill>
      <patternFill patternType="solid">
        <fgColor rgb="FFF0B4AF"/>
        <bgColor rgb="FFF0B4AF"/>
      </patternFill>
    </fill>
    <fill>
      <patternFill patternType="solid">
        <fgColor rgb="FFF4C7C3"/>
        <bgColor rgb="FFF4C7C3"/>
      </patternFill>
    </fill>
    <fill>
      <patternFill patternType="solid">
        <fgColor rgb="FFF6D2CE"/>
        <bgColor rgb="FFF6D2CE"/>
      </patternFill>
    </fill>
    <fill>
      <patternFill patternType="solid">
        <fgColor rgb="FFF1B8B3"/>
        <bgColor rgb="FFF1B8B3"/>
      </patternFill>
    </fill>
    <fill>
      <patternFill patternType="solid">
        <fgColor rgb="FFF5FBF8"/>
        <bgColor rgb="FFF5FBF8"/>
      </patternFill>
    </fill>
    <fill>
      <patternFill patternType="solid">
        <fgColor rgb="FFCFECDE"/>
        <bgColor rgb="FFCFECDE"/>
      </patternFill>
    </fill>
    <fill>
      <patternFill patternType="solid">
        <fgColor rgb="FFEBF7F1"/>
        <bgColor rgb="FFEBF7F1"/>
      </patternFill>
    </fill>
    <fill>
      <patternFill patternType="solid">
        <fgColor rgb="FFB6E2CD"/>
        <bgColor rgb="FFB6E2CD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2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3" fontId="3" numFmtId="164" xfId="0" applyAlignment="1" applyFill="1" applyFont="1" applyNumberFormat="1">
      <alignment horizontal="right" vertical="bottom"/>
    </xf>
    <xf borderId="0" fillId="4" fontId="2" numFmtId="10" xfId="0" applyAlignment="1" applyFill="1" applyFont="1" applyNumberFormat="1">
      <alignment horizontal="right" vertical="bottom"/>
    </xf>
    <xf borderId="0" fillId="5" fontId="4" numFmtId="164" xfId="0" applyAlignment="1" applyFill="1" applyFont="1" applyNumberFormat="1">
      <alignment horizontal="right" vertical="bottom"/>
    </xf>
    <xf borderId="0" fillId="6" fontId="2" numFmtId="10" xfId="0" applyAlignment="1" applyFill="1" applyFont="1" applyNumberFormat="1">
      <alignment horizontal="right" vertical="bottom"/>
    </xf>
    <xf borderId="0" fillId="7" fontId="5" numFmtId="164" xfId="0" applyAlignment="1" applyFill="1" applyFont="1" applyNumberFormat="1">
      <alignment horizontal="right" vertical="bottom"/>
    </xf>
    <xf borderId="0" fillId="8" fontId="2" numFmtId="10" xfId="0" applyAlignment="1" applyFill="1" applyFont="1" applyNumberFormat="1">
      <alignment horizontal="right" vertical="bottom"/>
    </xf>
    <xf borderId="0" fillId="9" fontId="6" numFmtId="164" xfId="0" applyAlignment="1" applyFill="1" applyFont="1" applyNumberFormat="1">
      <alignment horizontal="right" vertical="bottom"/>
    </xf>
    <xf borderId="0" fillId="10" fontId="2" numFmtId="10" xfId="0" applyAlignment="1" applyFill="1" applyFont="1" applyNumberFormat="1">
      <alignment horizontal="right" vertical="bottom"/>
    </xf>
    <xf borderId="0" fillId="11" fontId="7" numFmtId="164" xfId="0" applyAlignment="1" applyFill="1" applyFont="1" applyNumberFormat="1">
      <alignment horizontal="right" vertical="bottom"/>
    </xf>
    <xf borderId="0" fillId="12" fontId="2" numFmtId="10" xfId="0" applyAlignment="1" applyFill="1" applyFont="1" applyNumberFormat="1">
      <alignment horizontal="right" vertical="bottom"/>
    </xf>
    <xf borderId="0" fillId="13" fontId="8" numFmtId="164" xfId="0" applyAlignment="1" applyFill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9" numFmtId="164" xfId="0" applyAlignment="1" applyFont="1" applyNumberFormat="1">
      <alignment horizontal="right" vertical="bottom"/>
    </xf>
    <xf borderId="0" fillId="14" fontId="2" numFmtId="10" xfId="0" applyAlignment="1" applyFill="1" applyFont="1" applyNumberFormat="1">
      <alignment horizontal="right" vertical="bottom"/>
    </xf>
    <xf borderId="0" fillId="14" fontId="10" numFmtId="164" xfId="0" applyAlignment="1" applyFont="1" applyNumberFormat="1">
      <alignment horizontal="right" vertical="bottom"/>
    </xf>
    <xf borderId="0" fillId="15" fontId="2" numFmtId="10" xfId="0" applyAlignment="1" applyFill="1" applyFont="1" applyNumberFormat="1">
      <alignment horizontal="right" vertical="bottom"/>
    </xf>
    <xf borderId="0" fillId="16" fontId="11" numFmtId="164" xfId="0" applyAlignment="1" applyFill="1" applyFont="1" applyNumberFormat="1">
      <alignment horizontal="right" vertical="bottom"/>
    </xf>
    <xf borderId="0" fillId="17" fontId="2" numFmtId="10" xfId="0" applyAlignment="1" applyFill="1" applyFont="1" applyNumberFormat="1">
      <alignment horizontal="right" vertical="bottom"/>
    </xf>
    <xf borderId="0" fillId="18" fontId="12" numFmtId="164" xfId="0" applyAlignment="1" applyFill="1" applyFont="1" applyNumberFormat="1">
      <alignment horizontal="right" vertical="bottom"/>
    </xf>
    <xf borderId="0" fillId="19" fontId="2" numFmtId="10" xfId="0" applyAlignment="1" applyFill="1" applyFont="1" applyNumberFormat="1">
      <alignment horizontal="right" vertical="bottom"/>
    </xf>
    <xf borderId="0" fillId="20" fontId="13" numFmtId="164" xfId="0" applyAlignment="1" applyFill="1" applyFont="1" applyNumberFormat="1">
      <alignment horizontal="right" vertical="bottom"/>
    </xf>
    <xf borderId="0" fillId="11" fontId="2" numFmtId="10" xfId="0" applyAlignment="1" applyFont="1" applyNumberFormat="1">
      <alignment horizontal="right" vertical="bottom"/>
    </xf>
    <xf borderId="0" fillId="21" fontId="14" numFmtId="164" xfId="0" applyAlignment="1" applyFill="1" applyFont="1" applyNumberFormat="1">
      <alignment horizontal="right" vertical="bottom"/>
    </xf>
    <xf borderId="0" fillId="3" fontId="2" numFmtId="164" xfId="0" applyAlignment="1" applyFont="1" applyNumberFormat="1">
      <alignment vertical="bottom"/>
    </xf>
    <xf borderId="0" fillId="0" fontId="2" numFmtId="164" xfId="0" applyAlignment="1" applyFont="1" applyNumberFormat="1">
      <alignment vertical="bottom"/>
    </xf>
    <xf borderId="0" fillId="22" fontId="2" numFmtId="10" xfId="0" applyAlignment="1" applyFill="1" applyFont="1" applyNumberFormat="1">
      <alignment vertical="bottom"/>
    </xf>
    <xf borderId="0" fillId="23" fontId="2" numFmtId="164" xfId="0" applyAlignment="1" applyFill="1" applyFont="1" applyNumberFormat="1">
      <alignment vertical="bottom"/>
    </xf>
    <xf borderId="0" fillId="24" fontId="2" numFmtId="10" xfId="0" applyAlignment="1" applyFill="1" applyFont="1" applyNumberFormat="1">
      <alignment vertical="bottom"/>
    </xf>
    <xf borderId="0" fillId="25" fontId="2" numFmtId="164" xfId="0" applyAlignment="1" applyFill="1" applyFont="1" applyNumberFormat="1">
      <alignment vertical="bottom"/>
    </xf>
    <xf borderId="0" fillId="26" fontId="2" numFmtId="10" xfId="0" applyAlignment="1" applyFill="1" applyFont="1" applyNumberFormat="1">
      <alignment vertical="bottom"/>
    </xf>
    <xf borderId="0" fillId="27" fontId="2" numFmtId="164" xfId="0" applyAlignment="1" applyFill="1" applyFont="1" applyNumberFormat="1">
      <alignment vertical="bottom"/>
    </xf>
    <xf borderId="0" fillId="0" fontId="15" numFmtId="0" xfId="0" applyAlignment="1" applyFont="1">
      <alignment vertical="bottom"/>
    </xf>
    <xf borderId="0" fillId="0" fontId="16" numFmtId="164" xfId="0" applyAlignment="1" applyFont="1" applyNumberFormat="1">
      <alignment horizontal="right" vertical="bottom"/>
    </xf>
    <xf borderId="0" fillId="0" fontId="17" numFmtId="164" xfId="0" applyAlignment="1" applyFont="1" applyNumberFormat="1">
      <alignment horizontal="right" vertical="bottom"/>
    </xf>
    <xf borderId="0" fillId="0" fontId="18" numFmtId="10" xfId="0" applyAlignment="1" applyFont="1" applyNumberFormat="1">
      <alignment horizontal="right" vertical="bottom"/>
    </xf>
    <xf borderId="0" fillId="0" fontId="15" numFmtId="0" xfId="0" applyAlignment="1" applyFont="1">
      <alignment shrinkToFit="0" vertical="bottom" wrapText="0"/>
    </xf>
    <xf borderId="0" fillId="28" fontId="2" numFmtId="0" xfId="0" applyAlignment="1" applyFill="1" applyFont="1">
      <alignment vertical="bottom"/>
    </xf>
    <xf borderId="1" fillId="28" fontId="2" numFmtId="0" xfId="0" applyAlignment="1" applyBorder="1" applyFont="1">
      <alignment vertical="bottom"/>
    </xf>
    <xf borderId="0" fillId="0" fontId="2" numFmtId="10" xfId="0" applyAlignment="1" applyFont="1" applyNumberFormat="1">
      <alignment vertical="bottom"/>
    </xf>
    <xf borderId="0" fillId="29" fontId="19" numFmtId="0" xfId="0" applyAlignment="1" applyFill="1" applyFont="1">
      <alignment readingOrder="0"/>
    </xf>
    <xf borderId="0" fillId="29" fontId="19" numFmtId="0" xfId="0" applyFont="1"/>
    <xf borderId="0" fillId="30" fontId="20" numFmtId="0" xfId="0" applyAlignment="1" applyFill="1" applyFont="1">
      <alignment readingOrder="0"/>
    </xf>
    <xf borderId="0" fillId="0" fontId="20" numFmtId="0" xfId="0" applyFont="1"/>
    <xf borderId="0" fillId="30" fontId="20" numFmtId="164" xfId="0" applyAlignment="1" applyFont="1" applyNumberFormat="1">
      <alignment readingOrder="0"/>
    </xf>
    <xf borderId="0" fillId="0" fontId="20" numFmtId="164" xfId="0" applyFont="1" applyNumberFormat="1"/>
    <xf borderId="0" fillId="0" fontId="20" numFmtId="10" xfId="0" applyFont="1" applyNumberFormat="1"/>
    <xf borderId="0" fillId="30" fontId="20" numFmtId="0" xfId="0" applyFont="1"/>
    <xf borderId="0" fillId="0" fontId="20" numFmtId="0" xfId="0" applyAlignment="1" applyFont="1">
      <alignment readingOrder="0"/>
    </xf>
    <xf borderId="0" fillId="0" fontId="21" numFmtId="164" xfId="0" applyFont="1" applyNumberFormat="1"/>
    <xf borderId="0" fillId="0" fontId="21" numFmtId="10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9.75"/>
    <col customWidth="1" min="5" max="5" width="20.38"/>
    <col customWidth="1" min="6" max="6" width="22.75"/>
    <col customWidth="1" min="7" max="7" width="21.0"/>
    <col customWidth="1" min="8" max="8" width="11.88"/>
    <col customWidth="1" min="9" max="9" width="11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>
      <c r="A2" s="5" t="s">
        <v>9</v>
      </c>
      <c r="B2" s="4" t="str">
        <f>IFERROR(__xludf.DUMMYFUNCTION("GOOGLEFINANCE(""NSE:""&amp;A2,""name"")"),"Zomato Ltd")</f>
        <v>Zomato Ltd</v>
      </c>
      <c r="C2" s="6">
        <v>934.0</v>
      </c>
      <c r="D2" s="7">
        <v>53.25</v>
      </c>
      <c r="E2" s="8">
        <f t="shared" ref="E2:E12" si="1">D2*C2</f>
        <v>49735.5</v>
      </c>
      <c r="F2" s="9">
        <f>IFERROR(__xludf.DUMMYFUNCTION("GOOGLEFINANCE(""NSE:""&amp;A2,""price"")"),177.95)</f>
        <v>177.95</v>
      </c>
      <c r="G2" s="8">
        <f t="shared" ref="G2:G12" si="2">C2*F2</f>
        <v>166205.3</v>
      </c>
      <c r="H2" s="10">
        <f t="shared" ref="H2:H12" si="3">(I2/E2)</f>
        <v>2.341784038</v>
      </c>
      <c r="I2" s="11">
        <f t="shared" ref="I2:I12" si="4">G2-E2</f>
        <v>116469.8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>
      <c r="A3" s="5" t="s">
        <v>10</v>
      </c>
      <c r="B3" s="4" t="str">
        <f>IFERROR(__xludf.DUMMYFUNCTION("GOOGLEFINANCE(""NSE:""&amp;A3,""name"")"),"Maruti Suzuki India Ltd")</f>
        <v>Maruti Suzuki India Ltd</v>
      </c>
      <c r="C3" s="6">
        <v>5.0</v>
      </c>
      <c r="D3" s="7">
        <v>8658.9</v>
      </c>
      <c r="E3" s="8">
        <f t="shared" si="1"/>
        <v>43294.5</v>
      </c>
      <c r="F3" s="9">
        <f>IFERROR(__xludf.DUMMYFUNCTION("GOOGLEFINANCE(""NSE:""&amp;A3,""price"")"),12259.3)</f>
        <v>12259.3</v>
      </c>
      <c r="G3" s="8">
        <f t="shared" si="2"/>
        <v>61296.5</v>
      </c>
      <c r="H3" s="12">
        <f t="shared" si="3"/>
        <v>0.415803393</v>
      </c>
      <c r="I3" s="13">
        <f t="shared" si="4"/>
        <v>18002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>
      <c r="A4" s="5" t="s">
        <v>11</v>
      </c>
      <c r="B4" s="4" t="str">
        <f>IFERROR(__xludf.DUMMYFUNCTION("GOOGLEFINANCE(""NSE:""&amp;A4,""name"")"),"Mahindra And Mahindra Ltd")</f>
        <v>Mahindra And Mahindra Ltd</v>
      </c>
      <c r="C4" s="6">
        <v>60.0</v>
      </c>
      <c r="D4" s="7">
        <v>931.06</v>
      </c>
      <c r="E4" s="8">
        <f t="shared" si="1"/>
        <v>55863.6</v>
      </c>
      <c r="F4" s="9">
        <f>IFERROR(__xludf.DUMMYFUNCTION("GOOGLEFINANCE(""NSE:""&amp;A4,""price"")"),1880.5)</f>
        <v>1880.5</v>
      </c>
      <c r="G4" s="8">
        <f t="shared" si="2"/>
        <v>112830</v>
      </c>
      <c r="H4" s="14">
        <f t="shared" si="3"/>
        <v>1.01974094</v>
      </c>
      <c r="I4" s="15">
        <f t="shared" si="4"/>
        <v>56966.4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>
      <c r="A5" s="5" t="s">
        <v>12</v>
      </c>
      <c r="B5" s="4" t="str">
        <f>IFERROR(__xludf.DUMMYFUNCTION("GOOGLEFINANCE(""NSE:""&amp;A5,""name"")"),"Punjab National Bank")</f>
        <v>Punjab National Bank</v>
      </c>
      <c r="C5" s="6">
        <v>648.0</v>
      </c>
      <c r="D5" s="7">
        <v>52.45</v>
      </c>
      <c r="E5" s="8">
        <f t="shared" si="1"/>
        <v>33987.6</v>
      </c>
      <c r="F5" s="9">
        <f>IFERROR(__xludf.DUMMYFUNCTION("GOOGLEFINANCE(""NSE:""&amp;A5,""price"")"),124.35)</f>
        <v>124.35</v>
      </c>
      <c r="G5" s="8">
        <f t="shared" si="2"/>
        <v>80578.8</v>
      </c>
      <c r="H5" s="16">
        <f t="shared" si="3"/>
        <v>1.370829361</v>
      </c>
      <c r="I5" s="17">
        <f t="shared" si="4"/>
        <v>46591.2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>
      <c r="A6" s="5" t="s">
        <v>13</v>
      </c>
      <c r="B6" s="4" t="str">
        <f>IFERROR(__xludf.DUMMYFUNCTION("GOOGLEFINANCE(""NSE:""&amp;A6,""name"")"),"Trident Ltd")</f>
        <v>Trident Ltd</v>
      </c>
      <c r="C6" s="6">
        <v>618.0</v>
      </c>
      <c r="D6" s="7">
        <v>34.63</v>
      </c>
      <c r="E6" s="8">
        <f t="shared" si="1"/>
        <v>21401.34</v>
      </c>
      <c r="F6" s="9">
        <f>IFERROR(__xludf.DUMMYFUNCTION("GOOGLEFINANCE(""NSE:""&amp;A6,""price"")"),37.75)</f>
        <v>37.75</v>
      </c>
      <c r="G6" s="8">
        <f t="shared" si="2"/>
        <v>23329.5</v>
      </c>
      <c r="H6" s="18">
        <f t="shared" si="3"/>
        <v>0.0900952931</v>
      </c>
      <c r="I6" s="19">
        <f t="shared" si="4"/>
        <v>1928.16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>
      <c r="A7" s="5" t="s">
        <v>14</v>
      </c>
      <c r="B7" s="4" t="str">
        <f>IFERROR(__xludf.DUMMYFUNCTION("GOOGLEFINANCE(""NSE:""&amp;A7,""name"")"),"ITC Ltd")</f>
        <v>ITC Ltd</v>
      </c>
      <c r="C7" s="20">
        <v>183.0</v>
      </c>
      <c r="D7" s="21">
        <v>272.9</v>
      </c>
      <c r="E7" s="8">
        <f t="shared" si="1"/>
        <v>49940.7</v>
      </c>
      <c r="F7" s="9">
        <f>IFERROR(__xludf.DUMMYFUNCTION("GOOGLEFINANCE(""NSE:""&amp;A7,""price"")"),427.3)</f>
        <v>427.3</v>
      </c>
      <c r="G7" s="8">
        <f t="shared" si="2"/>
        <v>78195.9</v>
      </c>
      <c r="H7" s="22">
        <f t="shared" si="3"/>
        <v>0.5657750092</v>
      </c>
      <c r="I7" s="23">
        <f t="shared" si="4"/>
        <v>28255.2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>
      <c r="A8" s="5" t="s">
        <v>15</v>
      </c>
      <c r="B8" s="4" t="str">
        <f>IFERROR(__xludf.DUMMYFUNCTION("GOOGLEFINANCE(""NSE:""&amp;A8,""name"")"),"ICICI Bank Ltd")</f>
        <v>ICICI Bank Ltd</v>
      </c>
      <c r="C8" s="6">
        <v>75.0</v>
      </c>
      <c r="D8" s="7">
        <v>657.1</v>
      </c>
      <c r="E8" s="8">
        <f t="shared" si="1"/>
        <v>49282.5</v>
      </c>
      <c r="F8" s="9">
        <f>IFERROR(__xludf.DUMMYFUNCTION("GOOGLEFINANCE(""NSE:""&amp;A8,""price"")"),1083.6)</f>
        <v>1083.6</v>
      </c>
      <c r="G8" s="8">
        <f t="shared" si="2"/>
        <v>81270</v>
      </c>
      <c r="H8" s="24">
        <f t="shared" si="3"/>
        <v>0.6490640694</v>
      </c>
      <c r="I8" s="25">
        <f t="shared" si="4"/>
        <v>31987.5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>
      <c r="A9" s="5" t="s">
        <v>16</v>
      </c>
      <c r="B9" s="4" t="str">
        <f>IFERROR(__xludf.DUMMYFUNCTION("GOOGLEFINANCE(""NSE:""&amp;A9,""name"")"),"Coal India Ltd")</f>
        <v>Coal India Ltd</v>
      </c>
      <c r="C9" s="6">
        <v>235.0</v>
      </c>
      <c r="D9" s="7">
        <v>428.2</v>
      </c>
      <c r="E9" s="8">
        <f t="shared" si="1"/>
        <v>100627</v>
      </c>
      <c r="F9" s="9">
        <f>IFERROR(__xludf.DUMMYFUNCTION("GOOGLEFINANCE(""NSE:""&amp;A9,""price"")"),436.95)</f>
        <v>436.95</v>
      </c>
      <c r="G9" s="8">
        <f t="shared" si="2"/>
        <v>102683.25</v>
      </c>
      <c r="H9" s="26">
        <f t="shared" si="3"/>
        <v>0.02043437646</v>
      </c>
      <c r="I9" s="27">
        <f t="shared" si="4"/>
        <v>2056.25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>
      <c r="A10" s="5" t="s">
        <v>17</v>
      </c>
      <c r="B10" s="4" t="str">
        <f>IFERROR(__xludf.DUMMYFUNCTION("GOOGLEFINANCE(""NSE:""&amp;A10,""name"")"),"State Bank of India")</f>
        <v>State Bank of India</v>
      </c>
      <c r="C10" s="20">
        <v>217.0</v>
      </c>
      <c r="D10" s="21">
        <v>466.98</v>
      </c>
      <c r="E10" s="8">
        <f t="shared" si="1"/>
        <v>101334.66</v>
      </c>
      <c r="F10" s="9">
        <f>IFERROR(__xludf.DUMMYFUNCTION("GOOGLEFINANCE(""NSE:""&amp;A10,""price"")"),741.5)</f>
        <v>741.5</v>
      </c>
      <c r="G10" s="8">
        <f t="shared" si="2"/>
        <v>160905.5</v>
      </c>
      <c r="H10" s="28">
        <f t="shared" si="3"/>
        <v>0.5878624352</v>
      </c>
      <c r="I10" s="29">
        <f t="shared" si="4"/>
        <v>59570.84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>
      <c r="A11" s="5" t="s">
        <v>18</v>
      </c>
      <c r="B11" s="4" t="str">
        <f>IFERROR(__xludf.DUMMYFUNCTION("GOOGLEFINANCE(""NSE:""&amp;A11,""name"")"),"Mahindra Lifespace Developers Ltd")</f>
        <v>Mahindra Lifespace Developers Ltd</v>
      </c>
      <c r="C11" s="6">
        <v>128.0</v>
      </c>
      <c r="D11" s="7">
        <v>390.95</v>
      </c>
      <c r="E11" s="8">
        <f t="shared" si="1"/>
        <v>50041.6</v>
      </c>
      <c r="F11" s="9">
        <f>IFERROR(__xludf.DUMMYFUNCTION("GOOGLEFINANCE(""NSE:""&amp;A11,""price"")"),548.15)</f>
        <v>548.15</v>
      </c>
      <c r="G11" s="8">
        <f t="shared" si="2"/>
        <v>70163.2</v>
      </c>
      <c r="H11" s="30">
        <f t="shared" si="3"/>
        <v>0.4020974549</v>
      </c>
      <c r="I11" s="31">
        <f t="shared" si="4"/>
        <v>20121.6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>
      <c r="A12" s="5" t="s">
        <v>19</v>
      </c>
      <c r="B12" s="4" t="str">
        <f>IFERROR(__xludf.DUMMYFUNCTION("GOOGLEFINANCE(""NSE:""&amp;A12,""name"")"),"HCL Technologies Ltd")</f>
        <v>HCL Technologies Ltd</v>
      </c>
      <c r="C12" s="6">
        <v>29.0</v>
      </c>
      <c r="D12" s="7">
        <v>1019.5</v>
      </c>
      <c r="E12" s="8">
        <f t="shared" si="1"/>
        <v>29565.5</v>
      </c>
      <c r="F12" s="9">
        <f>IFERROR(__xludf.DUMMYFUNCTION("GOOGLEFINANCE(""NSE:""&amp;A12,""price"")"),1560.6)</f>
        <v>1560.6</v>
      </c>
      <c r="G12" s="8">
        <f t="shared" si="2"/>
        <v>45257.4</v>
      </c>
      <c r="H12" s="26">
        <f t="shared" si="3"/>
        <v>0.5307503678</v>
      </c>
      <c r="I12" s="27">
        <f t="shared" si="4"/>
        <v>15691.9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>
      <c r="A13" s="4"/>
      <c r="B13" s="4"/>
      <c r="C13" s="4"/>
      <c r="D13" s="4"/>
      <c r="E13" s="4"/>
      <c r="F13" s="32"/>
      <c r="G13" s="33"/>
      <c r="H13" s="34"/>
      <c r="I13" s="3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>
      <c r="A14" s="4"/>
      <c r="B14" s="4"/>
      <c r="C14" s="4"/>
      <c r="D14" s="33"/>
      <c r="E14" s="33"/>
      <c r="F14" s="32"/>
      <c r="G14" s="33"/>
      <c r="H14" s="36"/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>
      <c r="A15" s="4"/>
      <c r="B15" s="4"/>
      <c r="C15" s="4"/>
      <c r="D15" s="33"/>
      <c r="E15" s="33"/>
      <c r="F15" s="32"/>
      <c r="G15" s="33"/>
      <c r="H15" s="38"/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>
      <c r="A16" s="4"/>
      <c r="B16" s="4"/>
      <c r="C16" s="4"/>
      <c r="D16" s="40" t="s">
        <v>20</v>
      </c>
      <c r="E16" s="41">
        <f>SUM(E2:E15)</f>
        <v>585074.5</v>
      </c>
      <c r="F16" s="40" t="s">
        <v>21</v>
      </c>
      <c r="G16" s="42">
        <f>SUM(G2:G15)</f>
        <v>982715.35</v>
      </c>
      <c r="H16" s="43">
        <f>E16/G16</f>
        <v>0.5953651787</v>
      </c>
      <c r="I16" s="4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>
      <c r="A17" s="45"/>
      <c r="B17" s="45"/>
      <c r="C17" s="45"/>
      <c r="D17" s="45"/>
      <c r="E17" s="46"/>
      <c r="F17" s="46"/>
      <c r="G17" s="46"/>
      <c r="H17" s="46"/>
      <c r="I17" s="4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>
      <c r="A19" s="4"/>
      <c r="B19" s="4"/>
      <c r="C19" s="4"/>
      <c r="D19" s="4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63"/>
    <col customWidth="1" min="2" max="2" width="16.0"/>
    <col customWidth="1" min="4" max="4" width="17.63"/>
    <col customWidth="1" min="5" max="5" width="15.38"/>
    <col customWidth="1" min="6" max="6" width="25.75"/>
    <col customWidth="1" min="7" max="7" width="19.5"/>
  </cols>
  <sheetData>
    <row r="3">
      <c r="A3" s="48" t="s">
        <v>22</v>
      </c>
      <c r="B3" s="48" t="s">
        <v>23</v>
      </c>
      <c r="C3" s="48" t="s">
        <v>24</v>
      </c>
      <c r="D3" s="48" t="s">
        <v>25</v>
      </c>
      <c r="E3" s="48" t="s">
        <v>26</v>
      </c>
      <c r="F3" s="48" t="s">
        <v>27</v>
      </c>
      <c r="G3" s="48" t="s">
        <v>6</v>
      </c>
      <c r="H3" s="48" t="s">
        <v>7</v>
      </c>
      <c r="I3" s="48" t="s">
        <v>8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>
      <c r="A4" s="50" t="s">
        <v>9</v>
      </c>
      <c r="B4" s="51" t="str">
        <f>IFERROR(__xludf.DUMMYFUNCTION("GOOGLEFINANCE(""NSE:""&amp;A4,""name"")"),"Zomato Ltd")</f>
        <v>Zomato Ltd</v>
      </c>
      <c r="C4" s="50">
        <v>934.0</v>
      </c>
      <c r="D4" s="52">
        <v>53.25</v>
      </c>
      <c r="E4" s="53">
        <f t="shared" ref="E4:E8" si="1">C4*D4</f>
        <v>49735.5</v>
      </c>
      <c r="F4" s="53">
        <f>IFERROR(__xludf.DUMMYFUNCTION("GOOGLEFINANCE(""NSE:""&amp;A4,""price"")"),177.95)</f>
        <v>177.95</v>
      </c>
      <c r="G4" s="53">
        <f t="shared" ref="G4:G8" si="2">C4*F4</f>
        <v>166205.3</v>
      </c>
      <c r="H4" s="54">
        <f t="shared" ref="H4:H8" si="3">E4/G4</f>
        <v>0.2992413599</v>
      </c>
      <c r="I4" s="53">
        <f t="shared" ref="I4:I8" si="4">G4-E4</f>
        <v>116469.8</v>
      </c>
    </row>
    <row r="5">
      <c r="A5" s="50" t="s">
        <v>10</v>
      </c>
      <c r="B5" s="51" t="str">
        <f>IFERROR(__xludf.DUMMYFUNCTION("GOOGLEFINANCE(""NSE:""&amp;A5,""name"")"),"Maruti Suzuki India Ltd")</f>
        <v>Maruti Suzuki India Ltd</v>
      </c>
      <c r="C5" s="50">
        <v>5.0</v>
      </c>
      <c r="D5" s="52">
        <v>8658.9</v>
      </c>
      <c r="E5" s="53">
        <f t="shared" si="1"/>
        <v>43294.5</v>
      </c>
      <c r="F5" s="53">
        <f>IFERROR(__xludf.DUMMYFUNCTION("GOOGLEFINANCE(""NSE:""&amp;A5,""price"")"),12259.3)</f>
        <v>12259.3</v>
      </c>
      <c r="G5" s="53">
        <f t="shared" si="2"/>
        <v>61296.5</v>
      </c>
      <c r="H5" s="54">
        <f t="shared" si="3"/>
        <v>0.7063127585</v>
      </c>
      <c r="I5" s="53">
        <f t="shared" si="4"/>
        <v>18002</v>
      </c>
    </row>
    <row r="6">
      <c r="A6" s="50" t="s">
        <v>11</v>
      </c>
      <c r="B6" s="51" t="str">
        <f>IFERROR(__xludf.DUMMYFUNCTION("GOOGLEFINANCE(""NSE:""&amp;A6,""name"")"),"Mahindra And Mahindra Ltd")</f>
        <v>Mahindra And Mahindra Ltd</v>
      </c>
      <c r="C6" s="50">
        <v>60.0</v>
      </c>
      <c r="D6" s="52">
        <v>931.0</v>
      </c>
      <c r="E6" s="53">
        <f t="shared" si="1"/>
        <v>55860</v>
      </c>
      <c r="F6" s="53">
        <f>IFERROR(__xludf.DUMMYFUNCTION("GOOGLEFINANCE(""NSE:""&amp;A6,""price"")"),1880.5)</f>
        <v>1880.5</v>
      </c>
      <c r="G6" s="53">
        <f t="shared" si="2"/>
        <v>112830</v>
      </c>
      <c r="H6" s="54">
        <f t="shared" si="3"/>
        <v>0.4950810955</v>
      </c>
      <c r="I6" s="53">
        <f t="shared" si="4"/>
        <v>56970</v>
      </c>
    </row>
    <row r="7">
      <c r="A7" s="50" t="s">
        <v>12</v>
      </c>
      <c r="B7" s="51" t="str">
        <f>IFERROR(__xludf.DUMMYFUNCTION("GOOGLEFINANCE(""NSE:""&amp;A7,""name"")"),"Punjab National Bank")</f>
        <v>Punjab National Bank</v>
      </c>
      <c r="C7" s="50">
        <v>648.0</v>
      </c>
      <c r="D7" s="52">
        <v>52.45</v>
      </c>
      <c r="E7" s="53">
        <f t="shared" si="1"/>
        <v>33987.6</v>
      </c>
      <c r="F7" s="53">
        <f>IFERROR(__xludf.DUMMYFUNCTION("GOOGLEFINANCE(""NSE:""&amp;A7,""price"")"),124.35)</f>
        <v>124.35</v>
      </c>
      <c r="G7" s="53">
        <f t="shared" si="2"/>
        <v>80578.8</v>
      </c>
      <c r="H7" s="54">
        <f t="shared" si="3"/>
        <v>0.4217933253</v>
      </c>
      <c r="I7" s="53">
        <f t="shared" si="4"/>
        <v>46591.2</v>
      </c>
    </row>
    <row r="8">
      <c r="A8" s="50" t="s">
        <v>14</v>
      </c>
      <c r="B8" s="51" t="str">
        <f>IFERROR(__xludf.DUMMYFUNCTION("GOOGLEFINANCE(""NSE:""&amp;A8,""name"")"),"ITC Ltd")</f>
        <v>ITC Ltd</v>
      </c>
      <c r="C8" s="50">
        <v>183.0</v>
      </c>
      <c r="D8" s="52">
        <v>500.0</v>
      </c>
      <c r="E8" s="53">
        <f t="shared" si="1"/>
        <v>91500</v>
      </c>
      <c r="F8" s="53">
        <f>IFERROR(__xludf.DUMMYFUNCTION("GOOGLEFINANCE(""NSE:""&amp;A8,""price"")"),427.3)</f>
        <v>427.3</v>
      </c>
      <c r="G8" s="53">
        <f t="shared" si="2"/>
        <v>78195.9</v>
      </c>
      <c r="H8" s="54">
        <f t="shared" si="3"/>
        <v>1.170138076</v>
      </c>
      <c r="I8" s="53">
        <f t="shared" si="4"/>
        <v>-13304.1</v>
      </c>
    </row>
    <row r="9">
      <c r="A9" s="55"/>
      <c r="C9" s="55"/>
      <c r="D9" s="55"/>
    </row>
    <row r="10">
      <c r="A10" s="55"/>
      <c r="C10" s="55"/>
      <c r="D10" s="55"/>
    </row>
    <row r="11">
      <c r="A11" s="55"/>
      <c r="C11" s="55"/>
      <c r="D11" s="55"/>
    </row>
    <row r="12">
      <c r="D12" s="56" t="s">
        <v>28</v>
      </c>
      <c r="E12" s="57">
        <f>SUM(E4:E8)</f>
        <v>274377.6</v>
      </c>
      <c r="F12" s="56" t="s">
        <v>29</v>
      </c>
      <c r="G12" s="57">
        <f>sum(G4:G8)</f>
        <v>499106.5</v>
      </c>
      <c r="H12" s="58">
        <f>E12/G12</f>
        <v>0.5497375811</v>
      </c>
    </row>
  </sheetData>
  <conditionalFormatting sqref="I4:I8">
    <cfRule type="cellIs" dxfId="0" priority="1" operator="greaterThan">
      <formula>0</formula>
    </cfRule>
  </conditionalFormatting>
  <conditionalFormatting sqref="I4:I8">
    <cfRule type="cellIs" dxfId="1" priority="2" operator="lessThan">
      <formula>0</formula>
    </cfRule>
  </conditionalFormatting>
  <drawing r:id="rId1"/>
</worksheet>
</file>